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. Licitacoes 2026\2026-Pregão Eletrônico- Digital\PE xx.26_PA 5213.26_rede esgoto rua 12\"/>
    </mc:Choice>
  </mc:AlternateContent>
  <bookViews>
    <workbookView xWindow="0" yWindow="0" windowWidth="24000" windowHeight="9030"/>
  </bookViews>
  <sheets>
    <sheet name="PLANILHA ORÇAMENTARIA" sheetId="1" r:id="rId1"/>
  </sheets>
  <definedNames>
    <definedName name="_xlnm.Print_Area" localSheetId="0">'PLANILHA ORÇAMENTARIA'!$B$3:$O$54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J16" i="1"/>
  <c r="L16" i="1" s="1"/>
  <c r="K16" i="1"/>
  <c r="J17" i="1"/>
  <c r="K17" i="1" s="1"/>
  <c r="L17" i="1"/>
  <c r="N17" i="1" s="1"/>
  <c r="O17" i="1" s="1"/>
  <c r="M17" i="1"/>
  <c r="J18" i="1"/>
  <c r="L18" i="1" s="1"/>
  <c r="K18" i="1"/>
  <c r="J19" i="1"/>
  <c r="K19" i="1" s="1"/>
  <c r="L19" i="1"/>
  <c r="N19" i="1" s="1"/>
  <c r="O19" i="1" s="1"/>
  <c r="M19" i="1"/>
  <c r="J20" i="1"/>
  <c r="L20" i="1" s="1"/>
  <c r="K20" i="1"/>
  <c r="G21" i="1"/>
  <c r="J21" i="1"/>
  <c r="K21" i="1"/>
  <c r="L21" i="1"/>
  <c r="M21" i="1" s="1"/>
  <c r="J22" i="1"/>
  <c r="K22" i="1" s="1"/>
  <c r="J25" i="1"/>
  <c r="L25" i="1" s="1"/>
  <c r="K25" i="1"/>
  <c r="G26" i="1"/>
  <c r="J26" i="1"/>
  <c r="K26" i="1"/>
  <c r="L26" i="1"/>
  <c r="M26" i="1" s="1"/>
  <c r="G27" i="1"/>
  <c r="K27" i="1" s="1"/>
  <c r="J27" i="1"/>
  <c r="L27" i="1"/>
  <c r="N27" i="1" s="1"/>
  <c r="M27" i="1"/>
  <c r="J28" i="1"/>
  <c r="L28" i="1" s="1"/>
  <c r="N28" i="1" s="1"/>
  <c r="G29" i="1"/>
  <c r="J29" i="1"/>
  <c r="L29" i="1" s="1"/>
  <c r="K29" i="1"/>
  <c r="G30" i="1"/>
  <c r="J30" i="1"/>
  <c r="K30" i="1"/>
  <c r="L30" i="1"/>
  <c r="M30" i="1" s="1"/>
  <c r="G31" i="1"/>
  <c r="K31" i="1" s="1"/>
  <c r="J31" i="1"/>
  <c r="L31" i="1"/>
  <c r="N31" i="1" s="1"/>
  <c r="M31" i="1"/>
  <c r="J32" i="1"/>
  <c r="L32" i="1" s="1"/>
  <c r="N32" i="1" s="1"/>
  <c r="G33" i="1"/>
  <c r="J33" i="1"/>
  <c r="L33" i="1" s="1"/>
  <c r="K33" i="1"/>
  <c r="G34" i="1"/>
  <c r="J34" i="1"/>
  <c r="K34" i="1"/>
  <c r="L34" i="1"/>
  <c r="M34" i="1" s="1"/>
  <c r="G35" i="1"/>
  <c r="K35" i="1" s="1"/>
  <c r="J35" i="1"/>
  <c r="L35" i="1"/>
  <c r="N35" i="1" s="1"/>
  <c r="M35" i="1"/>
  <c r="G36" i="1"/>
  <c r="K36" i="1" s="1"/>
  <c r="J36" i="1"/>
  <c r="L36" i="1" s="1"/>
  <c r="G37" i="1"/>
  <c r="J37" i="1"/>
  <c r="L37" i="1" s="1"/>
  <c r="K37" i="1"/>
  <c r="G38" i="1"/>
  <c r="J38" i="1"/>
  <c r="K38" i="1"/>
  <c r="L38" i="1"/>
  <c r="G39" i="1"/>
  <c r="J39" i="1"/>
  <c r="L39" i="1"/>
  <c r="N39" i="1" s="1"/>
  <c r="G40" i="1"/>
  <c r="J40" i="1"/>
  <c r="L40" i="1" s="1"/>
  <c r="M40" i="1" s="1"/>
  <c r="N40" i="1"/>
  <c r="J41" i="1"/>
  <c r="K41" i="1"/>
  <c r="L41" i="1"/>
  <c r="G42" i="1"/>
  <c r="J42" i="1"/>
  <c r="L42" i="1" s="1"/>
  <c r="N42" i="1" s="1"/>
  <c r="J43" i="1"/>
  <c r="L43" i="1" s="1"/>
  <c r="N43" i="1"/>
  <c r="J44" i="1"/>
  <c r="K44" i="1"/>
  <c r="L44" i="1"/>
  <c r="J45" i="1"/>
  <c r="J48" i="1"/>
  <c r="K48" i="1"/>
  <c r="L48" i="1"/>
  <c r="M48" i="1" s="1"/>
  <c r="G49" i="1"/>
  <c r="K49" i="1" s="1"/>
  <c r="J49" i="1"/>
  <c r="L49" i="1"/>
  <c r="G50" i="1"/>
  <c r="J50" i="1"/>
  <c r="L50" i="1" s="1"/>
  <c r="N50" i="1" s="1"/>
  <c r="M50" i="1"/>
  <c r="M49" i="1" l="1"/>
  <c r="N49" i="1"/>
  <c r="K42" i="1"/>
  <c r="O42" i="1"/>
  <c r="G43" i="1"/>
  <c r="M20" i="1"/>
  <c r="N20" i="1"/>
  <c r="O20" i="1" s="1"/>
  <c r="M29" i="1"/>
  <c r="N29" i="1"/>
  <c r="O29" i="1" s="1"/>
  <c r="M25" i="1"/>
  <c r="N25" i="1"/>
  <c r="O25" i="1" s="1"/>
  <c r="M18" i="1"/>
  <c r="N18" i="1"/>
  <c r="O18" i="1" s="1"/>
  <c r="M37" i="1"/>
  <c r="N37" i="1"/>
  <c r="O37" i="1" s="1"/>
  <c r="M44" i="1"/>
  <c r="N44" i="1"/>
  <c r="O44" i="1" s="1"/>
  <c r="M41" i="1"/>
  <c r="N41" i="1"/>
  <c r="O41" i="1" s="1"/>
  <c r="M42" i="1"/>
  <c r="K40" i="1"/>
  <c r="K39" i="1"/>
  <c r="O39" i="1"/>
  <c r="M36" i="1"/>
  <c r="N36" i="1"/>
  <c r="M16" i="1"/>
  <c r="N16" i="1"/>
  <c r="O16" i="1" s="1"/>
  <c r="K45" i="1"/>
  <c r="L45" i="1"/>
  <c r="M45" i="1" s="1"/>
  <c r="M33" i="1"/>
  <c r="N33" i="1"/>
  <c r="O33" i="1" s="1"/>
  <c r="K50" i="1"/>
  <c r="O50" i="1"/>
  <c r="N45" i="1"/>
  <c r="O45" i="1" s="1"/>
  <c r="M39" i="1"/>
  <c r="M38" i="1"/>
  <c r="N38" i="1"/>
  <c r="O38" i="1" s="1"/>
  <c r="O49" i="1"/>
  <c r="N48" i="1"/>
  <c r="O48" i="1" s="1"/>
  <c r="O47" i="1" s="1"/>
  <c r="G32" i="1"/>
  <c r="G28" i="1"/>
  <c r="O35" i="1"/>
  <c r="N34" i="1"/>
  <c r="O34" i="1" s="1"/>
  <c r="O31" i="1"/>
  <c r="N30" i="1"/>
  <c r="O30" i="1" s="1"/>
  <c r="O27" i="1"/>
  <c r="N26" i="1"/>
  <c r="O26" i="1" s="1"/>
  <c r="L22" i="1"/>
  <c r="N21" i="1"/>
  <c r="O21" i="1" s="1"/>
  <c r="O40" i="1"/>
  <c r="O36" i="1"/>
  <c r="K28" i="1" l="1"/>
  <c r="O28" i="1"/>
  <c r="M28" i="1"/>
  <c r="M22" i="1"/>
  <c r="M53" i="1" s="1"/>
  <c r="O53" i="1" s="1"/>
  <c r="N22" i="1"/>
  <c r="O22" i="1" s="1"/>
  <c r="O15" i="1" s="1"/>
  <c r="K32" i="1"/>
  <c r="O32" i="1"/>
  <c r="O24" i="1" s="1"/>
  <c r="M32" i="1"/>
  <c r="K43" i="1"/>
  <c r="O43" i="1"/>
  <c r="M43" i="1"/>
  <c r="K52" i="1" l="1"/>
  <c r="O52" i="1" s="1"/>
  <c r="O54" i="1" s="1"/>
</calcChain>
</file>

<file path=xl/sharedStrings.xml><?xml version="1.0" encoding="utf-8"?>
<sst xmlns="http://schemas.openxmlformats.org/spreadsheetml/2006/main" count="186" uniqueCount="125">
  <si>
    <t>TOTAL GERAL</t>
  </si>
  <si>
    <t>BDI = 24,18%</t>
  </si>
  <si>
    <t>TOTAL SEM BDI</t>
  </si>
  <si>
    <t>m³</t>
  </si>
  <si>
    <t>Base de bica corrida</t>
  </si>
  <si>
    <t>54.01.220</t>
  </si>
  <si>
    <t>CDHU</t>
  </si>
  <si>
    <t>3.3</t>
  </si>
  <si>
    <t>M2</t>
  </si>
  <si>
    <t>Regularização e compactação mecanizada de superfície, sem controle do proctor normal</t>
  </si>
  <si>
    <t>54.01.010</t>
  </si>
  <si>
    <t>3.2</t>
  </si>
  <si>
    <t>M</t>
  </si>
  <si>
    <t>Guia pré-moldada reta tipo PMSP 100 - fck 25 MPa</t>
  </si>
  <si>
    <t>54.06.040</t>
  </si>
  <si>
    <t>3.1</t>
  </si>
  <si>
    <t>SERVIÇOS FINAIS</t>
  </si>
  <si>
    <t>UN</t>
  </si>
  <si>
    <t>Tampão em ferro fundido, diâmetro de 600 mm, classe D 400 (ruptura&gt; 400 kN)</t>
  </si>
  <si>
    <t>49.06.420</t>
  </si>
  <si>
    <t>2.21</t>
  </si>
  <si>
    <t>UNID</t>
  </si>
  <si>
    <t>Poço de visita em alvenaria tipo PMSP - balão</t>
  </si>
  <si>
    <t>49.12.140</t>
  </si>
  <si>
    <t>2.20</t>
  </si>
  <si>
    <t>M3</t>
  </si>
  <si>
    <t>Transporte de solo de 1ª e 2ª categoria por caminhão para distâncias superiores ao 10° km até o 15° km</t>
  </si>
  <si>
    <t>05.10.024</t>
  </si>
  <si>
    <t>2.19</t>
  </si>
  <si>
    <t>Reaterro compactado mecanizado de vala ou cava com compactador</t>
  </si>
  <si>
    <t>07.11.020</t>
  </si>
  <si>
    <t>2.18</t>
  </si>
  <si>
    <t>Assentamento de tubulação PEAD corrugado de dupla parede para rede coletoa de esgoto,  DN 600mm, junta elastica integrada (não inclui fornecimento)</t>
  </si>
  <si>
    <t>SINAPI</t>
  </si>
  <si>
    <t>2.17</t>
  </si>
  <si>
    <t xml:space="preserve">Base de bica corrida - espessura 5 cm - mistura </t>
  </si>
  <si>
    <t>2.16</t>
  </si>
  <si>
    <t>Lastro e/ou fundação em rachão manual - espesura de 10 cm</t>
  </si>
  <si>
    <t>11.18.150</t>
  </si>
  <si>
    <t>2.15</t>
  </si>
  <si>
    <t>Escoramento de solo descontinuo</t>
  </si>
  <si>
    <t>08.01.040</t>
  </si>
  <si>
    <t>2.14</t>
  </si>
  <si>
    <t>HPXh</t>
  </si>
  <si>
    <t>Esgotamento de águas superficiais com bomba de superfície ou submersa</t>
  </si>
  <si>
    <t>08.07.090</t>
  </si>
  <si>
    <t>2.13</t>
  </si>
  <si>
    <t>Escavação mecanizada de valas ou cavas com profundidade de até 2 m</t>
  </si>
  <si>
    <t>07.02.020</t>
  </si>
  <si>
    <t>2.12</t>
  </si>
  <si>
    <t>Taxa de destinação de resíduo sólido em aterro, tipo solo/terra</t>
  </si>
  <si>
    <t>05.09.007</t>
  </si>
  <si>
    <t>2.11</t>
  </si>
  <si>
    <t>Transporte de entulho, para distâncias superiores ao 3º km até o 5º km</t>
  </si>
  <si>
    <t>05.08.060</t>
  </si>
  <si>
    <t>2.10</t>
  </si>
  <si>
    <t>Demolição manual de concreto simples (guias e sarjetas)</t>
  </si>
  <si>
    <t>03.01.020</t>
  </si>
  <si>
    <t>2.9</t>
  </si>
  <si>
    <t>2.8</t>
  </si>
  <si>
    <t>2.7</t>
  </si>
  <si>
    <t>Demolição (levantamento) mecanizada de pavimento asfáltico, inclusive carregamento, transporte até 1 quilômetro e descarregamento</t>
  </si>
  <si>
    <t>03.07.010</t>
  </si>
  <si>
    <t>2.6</t>
  </si>
  <si>
    <t>Corte para junta de dilatação através de cortadora a gasolina, com serra de disco diamantado segmentado para pavimento de concreto e asfalto</t>
  </si>
  <si>
    <t>54.20.160</t>
  </si>
  <si>
    <t>2.5</t>
  </si>
  <si>
    <t>2.4</t>
  </si>
  <si>
    <t>2.3</t>
  </si>
  <si>
    <t>Limpeza manual do terreno, inclusive troncos até 5 cm de diâmetro, com caminhão à disposição dentro da obra, até o raio de 1 km</t>
  </si>
  <si>
    <t>02.09.030</t>
  </si>
  <si>
    <t>2.2</t>
  </si>
  <si>
    <t>Locação de rede de canalização</t>
  </si>
  <si>
    <t>02.10.040</t>
  </si>
  <si>
    <t>2.1</t>
  </si>
  <si>
    <t>REMANEJAMENTO E EXECUÇÃO DE REDE TRONCO COLETORA DE ESGOTO</t>
  </si>
  <si>
    <t>H</t>
  </si>
  <si>
    <r>
      <t xml:space="preserve">Topografo com encargos complementares </t>
    </r>
    <r>
      <rPr>
        <b/>
        <sz val="11"/>
        <color rgb="FFFF0000"/>
        <rFont val="Calibri"/>
        <family val="2"/>
      </rPr>
      <t>(INCLUSO SERVIÇOS DE CADASTRO FINAL)</t>
    </r>
  </si>
  <si>
    <t>1.7</t>
  </si>
  <si>
    <r>
      <t>ENGENHEIRO CIVIL DE OBRA SENIOR COM ENCARGOS COMPLEMENTARES</t>
    </r>
    <r>
      <rPr>
        <b/>
        <sz val="11"/>
        <color rgb="FFFF0000"/>
        <rFont val="Calibri"/>
        <family val="2"/>
      </rPr>
      <t xml:space="preserve"> (INCLUSO SERVIÇOS DE CADASTRO FINAL)</t>
    </r>
  </si>
  <si>
    <t>1.6</t>
  </si>
  <si>
    <t>MÊS</t>
  </si>
  <si>
    <r>
      <t>AUXILIAR TÉCNICO/ASSISTENTE DE ENGENHARIA COM ENCARGOS COMPLEMENTARES</t>
    </r>
    <r>
      <rPr>
        <b/>
        <sz val="11"/>
        <color rgb="FFFF0000"/>
        <rFont val="Calibri"/>
        <family val="2"/>
      </rPr>
      <t xml:space="preserve"> (INCLUSO SERVIÇOS DE CADASTRO FINAL)</t>
    </r>
  </si>
  <si>
    <t>1.5</t>
  </si>
  <si>
    <t>TÉCNICO EM SEGURANÇA DO TRABALHO COM ENCARGOS COMPLEMENTARES</t>
  </si>
  <si>
    <t>1.4</t>
  </si>
  <si>
    <t>Placa em lona com impressão digital e estrutura em madeira</t>
  </si>
  <si>
    <t>02.08.050</t>
  </si>
  <si>
    <t>1.3</t>
  </si>
  <si>
    <t>UNMES</t>
  </si>
  <si>
    <t>Banheiro químico modelo Standard, com manutenção conforme exigências da CETESB</t>
  </si>
  <si>
    <t>02.01.180</t>
  </si>
  <si>
    <t>1.2</t>
  </si>
  <si>
    <t>Locação de container tipo alojamento - área mínima de 13,80 m²</t>
  </si>
  <si>
    <t>02.02.120</t>
  </si>
  <si>
    <t>1.1</t>
  </si>
  <si>
    <t>SERVIÇOS INICIAIS, MOBILIZAÇÃO E ADMINISTRAÇÃO</t>
  </si>
  <si>
    <t xml:space="preserve"> BDI</t>
  </si>
  <si>
    <t>PR. UNITÁRIO</t>
  </si>
  <si>
    <t xml:space="preserve">TOTAL </t>
  </si>
  <si>
    <t>PR. UNITARIO + BDI</t>
  </si>
  <si>
    <t>TOTAL</t>
  </si>
  <si>
    <t>BDI</t>
  </si>
  <si>
    <t>PREÇO UNITÁRIO</t>
  </si>
  <si>
    <t>MÃO DE OBRA / EQUIPAMENTOS</t>
  </si>
  <si>
    <t>MATERIAIS</t>
  </si>
  <si>
    <t>QUANTIDADE</t>
  </si>
  <si>
    <t>DESCRIÇÃO DOS SERVIÇOS</t>
  </si>
  <si>
    <t>CÓDIGO</t>
  </si>
  <si>
    <t>FONTE</t>
  </si>
  <si>
    <t>ITEM</t>
  </si>
  <si>
    <t>BDI:</t>
  </si>
  <si>
    <t>SINAPI Tabela 12/2025  /  CDHU - Boletim  200</t>
  </si>
  <si>
    <t>FONTE CUSTOS:</t>
  </si>
  <si>
    <t>30 (TRINTA) DIAS</t>
  </si>
  <si>
    <t>PRAZO EXECUÇÃO:</t>
  </si>
  <si>
    <t>RUA 12 - VILA CIANELLI - ITIRAPINA - SP</t>
  </si>
  <si>
    <t xml:space="preserve">LOCAL: </t>
  </si>
  <si>
    <t>NOVEMBRO E DEZEMBRO/2025</t>
  </si>
  <si>
    <t>DATA BASE:</t>
  </si>
  <si>
    <t>EXECUÇÃO DE SERVIÇOS DE ADEQUAÇÕES E REMANEJAMENTO DE REDE COLETORA DE ESGOTO - RUA 12 - VILA CIANELLI - ITIRAPINA - SP</t>
  </si>
  <si>
    <t>OBRA:</t>
  </si>
  <si>
    <t>PLANILHA ORÇAMENTÁRIA</t>
  </si>
  <si>
    <t>DAE - DIVISÃO DE ÁGUA E ESGOTO</t>
  </si>
  <si>
    <t>SECRETARIA MUNICIPAL DE SANEAMENTO BÁSICO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</si>
</sst>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&quot;\ * #,##0.00_-;\-&quot;R$&quot;\ * #,##0.00_-;_-&quot;R$&quot;\ * &quot;-&quot;??_-;_-@"/>
    <numFmt numFmtId="166" formatCode="_-* #,##0.00_-;\-* #,##0.00_-;_-* &quot;-&quot;??_-;_-@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rgb="FF26285E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2"/>
      <color rgb="FF26285E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8"/>
      <color rgb="FFC00000"/>
      <name val="Calibri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7" fillId="3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43" fontId="4" fillId="3" borderId="2" xfId="0" applyNumberFormat="1" applyFont="1" applyFill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43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43" fontId="4" fillId="0" borderId="2" xfId="0" applyNumberFormat="1" applyFont="1" applyBorder="1" applyAlignment="1">
      <alignment vertical="center"/>
    </xf>
    <xf numFmtId="43" fontId="8" fillId="0" borderId="7" xfId="1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43" fontId="4" fillId="4" borderId="2" xfId="1" applyFont="1" applyFill="1" applyBorder="1" applyAlignment="1">
      <alignment horizontal="right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164" fontId="9" fillId="5" borderId="1" xfId="0" applyNumberFormat="1" applyFont="1" applyFill="1" applyBorder="1" applyAlignment="1">
      <alignment vertical="center"/>
    </xf>
    <xf numFmtId="166" fontId="4" fillId="5" borderId="2" xfId="0" applyNumberFormat="1" applyFont="1" applyFill="1" applyBorder="1" applyAlignment="1">
      <alignment vertical="center"/>
    </xf>
    <xf numFmtId="43" fontId="4" fillId="5" borderId="2" xfId="0" applyNumberFormat="1" applyFont="1" applyFill="1" applyBorder="1" applyAlignment="1">
      <alignment vertical="center"/>
    </xf>
    <xf numFmtId="43" fontId="4" fillId="5" borderId="2" xfId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3" fontId="8" fillId="0" borderId="2" xfId="1" applyFont="1" applyFill="1" applyBorder="1" applyAlignment="1">
      <alignment vertical="center"/>
    </xf>
    <xf numFmtId="43" fontId="4" fillId="4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43" fontId="8" fillId="4" borderId="2" xfId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43" fontId="8" fillId="0" borderId="8" xfId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43" fontId="9" fillId="5" borderId="2" xfId="0" applyNumberFormat="1" applyFont="1" applyFill="1" applyBorder="1" applyAlignment="1">
      <alignment vertical="center"/>
    </xf>
    <xf numFmtId="43" fontId="9" fillId="5" borderId="2" xfId="1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10" fontId="9" fillId="2" borderId="10" xfId="0" applyNumberFormat="1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17" fontId="12" fillId="0" borderId="2" xfId="0" quotePrefix="1" applyNumberFormat="1" applyFont="1" applyBorder="1" applyAlignment="1">
      <alignment horizontal="center" vertical="center"/>
    </xf>
    <xf numFmtId="17" fontId="12" fillId="0" borderId="1" xfId="0" quotePrefix="1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10" fontId="6" fillId="0" borderId="2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44" fontId="6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0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</cellXfs>
  <cellStyles count="2">
    <cellStyle name="Normal" xfId="0" builtinId="0"/>
    <cellStyle name="Vírgula" xfId="1" builtinId="3"/>
  </cellStyles>
  <dxfs count="55">
    <dxf>
      <fill>
        <patternFill patternType="solid">
          <fgColor rgb="FFCCFFFF"/>
          <bgColor rgb="FFCCFFFF"/>
        </patternFill>
      </fill>
    </dxf>
    <dxf>
      <fill>
        <patternFill>
          <bgColor rgb="FFD9D9D9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</xdr:colOff>
      <xdr:row>2</xdr:row>
      <xdr:rowOff>60960</xdr:rowOff>
    </xdr:from>
    <xdr:to>
      <xdr:col>3</xdr:col>
      <xdr:colOff>11905</xdr:colOff>
      <xdr:row>6</xdr:row>
      <xdr:rowOff>151140</xdr:rowOff>
    </xdr:to>
    <xdr:pic>
      <xdr:nvPicPr>
        <xdr:cNvPr id="2" name="Imagem 2" descr="Descrição: 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" y="441960"/>
          <a:ext cx="1194910" cy="85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4"/>
  <sheetViews>
    <sheetView tabSelected="1" topLeftCell="A42" zoomScale="90" zoomScaleNormal="90" workbookViewId="0">
      <selection activeCell="O54" sqref="B9:O54"/>
    </sheetView>
  </sheetViews>
  <sheetFormatPr defaultRowHeight="15" x14ac:dyDescent="0.25"/>
  <cols>
    <col min="1" max="1" width="2.28515625" customWidth="1"/>
    <col min="2" max="2" width="7" customWidth="1"/>
    <col min="3" max="3" width="7.7109375" customWidth="1"/>
    <col min="4" max="4" width="10.28515625" customWidth="1"/>
    <col min="5" max="5" width="60" customWidth="1"/>
    <col min="6" max="6" width="7.7109375" customWidth="1"/>
    <col min="7" max="7" width="14" customWidth="1"/>
    <col min="8" max="8" width="11.28515625" customWidth="1"/>
    <col min="9" max="9" width="15.28515625" customWidth="1"/>
    <col min="10" max="10" width="12.140625" customWidth="1"/>
    <col min="11" max="11" width="15.85546875" bestFit="1" customWidth="1"/>
    <col min="12" max="12" width="10.140625" customWidth="1"/>
    <col min="13" max="13" width="14.7109375" bestFit="1" customWidth="1"/>
    <col min="14" max="14" width="12.7109375" customWidth="1"/>
    <col min="15" max="15" width="19.7109375" bestFit="1" customWidth="1"/>
  </cols>
  <sheetData>
    <row r="2" spans="2:15" ht="15.75" thickBot="1" x14ac:dyDescent="0.3"/>
    <row r="3" spans="2:15" ht="23.25" x14ac:dyDescent="0.25">
      <c r="B3" s="63" t="s">
        <v>124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2:15" ht="14.45" customHeight="1" x14ac:dyDescent="0.25">
      <c r="B4" s="66" t="s">
        <v>123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 spans="2:15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x14ac:dyDescent="0.25">
      <c r="B6" s="69" t="s">
        <v>122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2:15" ht="15.75" thickBot="1" x14ac:dyDescent="0.3"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</row>
    <row r="8" spans="2:15" ht="6" customHeight="1" x14ac:dyDescent="0.25">
      <c r="B8" s="50"/>
      <c r="C8" s="49"/>
      <c r="D8" s="49">
        <f>'PLANILHA ORÇAMENTARIA'!O1:O16</f>
        <v>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8"/>
    </row>
    <row r="9" spans="2:15" ht="15.75" x14ac:dyDescent="0.25">
      <c r="B9" s="75" t="s">
        <v>121</v>
      </c>
      <c r="C9" s="76"/>
      <c r="D9" s="81" t="s">
        <v>120</v>
      </c>
      <c r="E9" s="82"/>
      <c r="F9" s="82"/>
      <c r="G9" s="82"/>
      <c r="H9" s="82"/>
      <c r="I9" s="82"/>
      <c r="J9" s="82"/>
      <c r="K9" s="82"/>
      <c r="L9" s="79" t="s">
        <v>119</v>
      </c>
      <c r="M9" s="80"/>
      <c r="N9" s="77" t="s">
        <v>118</v>
      </c>
      <c r="O9" s="78"/>
    </row>
    <row r="10" spans="2:15" ht="15.75" x14ac:dyDescent="0.25">
      <c r="B10" s="75" t="s">
        <v>117</v>
      </c>
      <c r="C10" s="76"/>
      <c r="D10" s="81" t="s">
        <v>116</v>
      </c>
      <c r="E10" s="82"/>
      <c r="F10" s="82"/>
      <c r="G10" s="82"/>
      <c r="H10" s="82"/>
      <c r="I10" s="82"/>
      <c r="J10" s="82"/>
      <c r="K10" s="82"/>
      <c r="L10" s="79" t="s">
        <v>115</v>
      </c>
      <c r="M10" s="80"/>
      <c r="N10" s="83" t="s">
        <v>114</v>
      </c>
      <c r="O10" s="84"/>
    </row>
    <row r="11" spans="2:15" ht="15.6" customHeight="1" x14ac:dyDescent="0.25">
      <c r="B11" s="85" t="s">
        <v>113</v>
      </c>
      <c r="C11" s="86"/>
      <c r="D11" s="89" t="s">
        <v>112</v>
      </c>
      <c r="E11" s="90"/>
      <c r="F11" s="90"/>
      <c r="G11" s="90"/>
      <c r="H11" s="90"/>
      <c r="I11" s="90"/>
      <c r="J11" s="90"/>
      <c r="K11" s="90"/>
      <c r="L11" s="87" t="s">
        <v>111</v>
      </c>
      <c r="M11" s="88"/>
      <c r="N11" s="91">
        <v>0.24179999999999999</v>
      </c>
      <c r="O11" s="92"/>
    </row>
    <row r="12" spans="2:15" ht="6" customHeight="1" x14ac:dyDescent="0.25"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</row>
    <row r="13" spans="2:15" ht="14.45" customHeight="1" x14ac:dyDescent="0.25">
      <c r="B13" s="61" t="s">
        <v>110</v>
      </c>
      <c r="C13" s="51" t="s">
        <v>109</v>
      </c>
      <c r="D13" s="51" t="s">
        <v>108</v>
      </c>
      <c r="E13" s="51" t="s">
        <v>107</v>
      </c>
      <c r="F13" s="51" t="s">
        <v>21</v>
      </c>
      <c r="G13" s="51" t="s">
        <v>106</v>
      </c>
      <c r="H13" s="53" t="s">
        <v>105</v>
      </c>
      <c r="I13" s="51" t="s">
        <v>104</v>
      </c>
      <c r="J13" s="51" t="s">
        <v>103</v>
      </c>
      <c r="K13" s="46" t="s">
        <v>101</v>
      </c>
      <c r="L13" s="47" t="s">
        <v>102</v>
      </c>
      <c r="M13" s="46" t="s">
        <v>101</v>
      </c>
      <c r="N13" s="51" t="s">
        <v>100</v>
      </c>
      <c r="O13" s="55" t="s">
        <v>99</v>
      </c>
    </row>
    <row r="14" spans="2:15" ht="21.6" customHeight="1" x14ac:dyDescent="0.25">
      <c r="B14" s="62"/>
      <c r="C14" s="52"/>
      <c r="D14" s="52"/>
      <c r="E14" s="52"/>
      <c r="F14" s="52"/>
      <c r="G14" s="52"/>
      <c r="H14" s="54"/>
      <c r="I14" s="52"/>
      <c r="J14" s="52"/>
      <c r="K14" s="45" t="s">
        <v>98</v>
      </c>
      <c r="L14" s="44">
        <v>0.24179999999999999</v>
      </c>
      <c r="M14" s="43" t="s">
        <v>97</v>
      </c>
      <c r="N14" s="52"/>
      <c r="O14" s="56"/>
    </row>
    <row r="15" spans="2:15" x14ac:dyDescent="0.25">
      <c r="B15" s="29">
        <v>1</v>
      </c>
      <c r="C15" s="42"/>
      <c r="D15" s="39"/>
      <c r="E15" s="39" t="s">
        <v>96</v>
      </c>
      <c r="F15" s="39"/>
      <c r="G15" s="39"/>
      <c r="H15" s="39"/>
      <c r="I15" s="41"/>
      <c r="J15" s="40"/>
      <c r="K15" s="40"/>
      <c r="L15" s="39"/>
      <c r="M15" s="39"/>
      <c r="N15" s="24"/>
      <c r="O15" s="23">
        <f>SUM(O16:O22)</f>
        <v>42236.250616000005</v>
      </c>
    </row>
    <row r="16" spans="2:15" hidden="1" x14ac:dyDescent="0.25">
      <c r="B16" s="20" t="s">
        <v>95</v>
      </c>
      <c r="C16" s="18" t="s">
        <v>6</v>
      </c>
      <c r="D16" s="18" t="s">
        <v>94</v>
      </c>
      <c r="E16" s="19" t="s">
        <v>93</v>
      </c>
      <c r="F16" s="18" t="s">
        <v>89</v>
      </c>
      <c r="G16" s="17">
        <v>1</v>
      </c>
      <c r="H16" s="32">
        <v>899.67</v>
      </c>
      <c r="I16" s="32">
        <v>83.46</v>
      </c>
      <c r="J16" s="13">
        <f t="shared" ref="J16:J22" si="0">H16+I16</f>
        <v>983.13</v>
      </c>
      <c r="K16" s="13">
        <f t="shared" ref="K16:K22" si="1">G16*J16</f>
        <v>983.13</v>
      </c>
      <c r="L16" s="12">
        <f t="shared" ref="L16:L22" si="2">J16*0.2418</f>
        <v>237.720834</v>
      </c>
      <c r="M16" s="12">
        <f t="shared" ref="M16:M22" si="3">G16*L16</f>
        <v>237.720834</v>
      </c>
      <c r="N16" s="12">
        <f t="shared" ref="N16:N22" si="4">J16+L16</f>
        <v>1220.8508340000001</v>
      </c>
      <c r="O16" s="11">
        <f t="shared" ref="O16:O22" si="5">G16*N16</f>
        <v>1220.8508340000001</v>
      </c>
    </row>
    <row r="17" spans="2:15" ht="30" hidden="1" x14ac:dyDescent="0.25">
      <c r="B17" s="20" t="s">
        <v>92</v>
      </c>
      <c r="C17" s="18" t="s">
        <v>6</v>
      </c>
      <c r="D17" s="18" t="s">
        <v>91</v>
      </c>
      <c r="E17" s="19" t="s">
        <v>90</v>
      </c>
      <c r="F17" s="18" t="s">
        <v>89</v>
      </c>
      <c r="G17" s="21">
        <v>1</v>
      </c>
      <c r="H17" s="38">
        <v>1249.3399999999999</v>
      </c>
      <c r="I17" s="17">
        <v>0</v>
      </c>
      <c r="J17" s="13">
        <f t="shared" si="0"/>
        <v>1249.3399999999999</v>
      </c>
      <c r="K17" s="13">
        <f t="shared" si="1"/>
        <v>1249.3399999999999</v>
      </c>
      <c r="L17" s="12">
        <f t="shared" si="2"/>
        <v>302.09041199999996</v>
      </c>
      <c r="M17" s="12">
        <f t="shared" si="3"/>
        <v>302.09041199999996</v>
      </c>
      <c r="N17" s="12">
        <f t="shared" si="4"/>
        <v>1551.4304119999999</v>
      </c>
      <c r="O17" s="11">
        <f t="shared" si="5"/>
        <v>1551.4304119999999</v>
      </c>
    </row>
    <row r="18" spans="2:15" hidden="1" x14ac:dyDescent="0.25">
      <c r="B18" s="20" t="s">
        <v>88</v>
      </c>
      <c r="C18" s="18" t="s">
        <v>6</v>
      </c>
      <c r="D18" s="18" t="s">
        <v>87</v>
      </c>
      <c r="E18" s="33" t="s">
        <v>86</v>
      </c>
      <c r="F18" s="18" t="s">
        <v>8</v>
      </c>
      <c r="G18" s="21">
        <v>4.5</v>
      </c>
      <c r="H18" s="31">
        <v>150.56</v>
      </c>
      <c r="I18" s="35">
        <v>53.61</v>
      </c>
      <c r="J18" s="13">
        <f t="shared" si="0"/>
        <v>204.17000000000002</v>
      </c>
      <c r="K18" s="13">
        <f t="shared" si="1"/>
        <v>918.7650000000001</v>
      </c>
      <c r="L18" s="12">
        <f t="shared" si="2"/>
        <v>49.368306000000004</v>
      </c>
      <c r="M18" s="12">
        <f t="shared" si="3"/>
        <v>222.15737700000003</v>
      </c>
      <c r="N18" s="12">
        <f t="shared" si="4"/>
        <v>253.53830600000003</v>
      </c>
      <c r="O18" s="11">
        <f t="shared" si="5"/>
        <v>1140.9223770000001</v>
      </c>
    </row>
    <row r="19" spans="2:15" ht="30" hidden="1" x14ac:dyDescent="0.25">
      <c r="B19" s="20" t="s">
        <v>85</v>
      </c>
      <c r="C19" s="18" t="s">
        <v>33</v>
      </c>
      <c r="D19" s="18">
        <v>100321</v>
      </c>
      <c r="E19" s="19" t="s">
        <v>84</v>
      </c>
      <c r="F19" s="18" t="s">
        <v>81</v>
      </c>
      <c r="G19" s="17">
        <v>0.5</v>
      </c>
      <c r="H19" s="17">
        <v>0</v>
      </c>
      <c r="I19" s="17">
        <v>14733.81</v>
      </c>
      <c r="J19" s="13">
        <f t="shared" si="0"/>
        <v>14733.81</v>
      </c>
      <c r="K19" s="13">
        <f t="shared" si="1"/>
        <v>7366.9049999999997</v>
      </c>
      <c r="L19" s="12">
        <f t="shared" si="2"/>
        <v>3562.6352579999998</v>
      </c>
      <c r="M19" s="12">
        <f t="shared" si="3"/>
        <v>1781.3176289999999</v>
      </c>
      <c r="N19" s="12">
        <f t="shared" si="4"/>
        <v>18296.445258</v>
      </c>
      <c r="O19" s="11">
        <f t="shared" si="5"/>
        <v>9148.2226289999999</v>
      </c>
    </row>
    <row r="20" spans="2:15" ht="36" hidden="1" customHeight="1" x14ac:dyDescent="0.25">
      <c r="B20" s="20" t="s">
        <v>83</v>
      </c>
      <c r="C20" s="18" t="s">
        <v>33</v>
      </c>
      <c r="D20" s="18">
        <v>101390</v>
      </c>
      <c r="E20" s="19" t="s">
        <v>82</v>
      </c>
      <c r="F20" s="18" t="s">
        <v>81</v>
      </c>
      <c r="G20" s="17">
        <v>1</v>
      </c>
      <c r="H20" s="17">
        <v>0</v>
      </c>
      <c r="I20" s="17">
        <v>7915.9</v>
      </c>
      <c r="J20" s="13">
        <f t="shared" si="0"/>
        <v>7915.9</v>
      </c>
      <c r="K20" s="13">
        <f t="shared" si="1"/>
        <v>7915.9</v>
      </c>
      <c r="L20" s="12">
        <f t="shared" si="2"/>
        <v>1914.0646199999999</v>
      </c>
      <c r="M20" s="12">
        <f t="shared" si="3"/>
        <v>1914.0646199999999</v>
      </c>
      <c r="N20" s="12">
        <f t="shared" si="4"/>
        <v>9829.9646199999988</v>
      </c>
      <c r="O20" s="11">
        <f t="shared" si="5"/>
        <v>9829.9646199999988</v>
      </c>
    </row>
    <row r="21" spans="2:15" ht="30" hidden="1" x14ac:dyDescent="0.25">
      <c r="B21" s="20" t="s">
        <v>80</v>
      </c>
      <c r="C21" s="18" t="s">
        <v>33</v>
      </c>
      <c r="D21" s="18">
        <v>90779</v>
      </c>
      <c r="E21" s="19" t="s">
        <v>79</v>
      </c>
      <c r="F21" s="18" t="s">
        <v>76</v>
      </c>
      <c r="G21" s="17">
        <f>(4*3*4) + (2*4)</f>
        <v>56</v>
      </c>
      <c r="H21" s="17">
        <v>0</v>
      </c>
      <c r="I21" s="17">
        <v>189.34</v>
      </c>
      <c r="J21" s="13">
        <f t="shared" si="0"/>
        <v>189.34</v>
      </c>
      <c r="K21" s="13">
        <f t="shared" si="1"/>
        <v>10603.04</v>
      </c>
      <c r="L21" s="12">
        <f t="shared" si="2"/>
        <v>45.782412000000001</v>
      </c>
      <c r="M21" s="12">
        <f t="shared" si="3"/>
        <v>2563.8150719999999</v>
      </c>
      <c r="N21" s="12">
        <f t="shared" si="4"/>
        <v>235.122412</v>
      </c>
      <c r="O21" s="11">
        <f t="shared" si="5"/>
        <v>13166.855072</v>
      </c>
    </row>
    <row r="22" spans="2:15" ht="30" hidden="1" x14ac:dyDescent="0.25">
      <c r="B22" s="20" t="s">
        <v>78</v>
      </c>
      <c r="C22" s="18" t="s">
        <v>33</v>
      </c>
      <c r="D22" s="18">
        <v>90781</v>
      </c>
      <c r="E22" s="19" t="s">
        <v>77</v>
      </c>
      <c r="F22" s="18" t="s">
        <v>76</v>
      </c>
      <c r="G22" s="17">
        <v>56</v>
      </c>
      <c r="H22" s="17">
        <v>0</v>
      </c>
      <c r="I22" s="17">
        <v>88.84</v>
      </c>
      <c r="J22" s="13">
        <f t="shared" si="0"/>
        <v>88.84</v>
      </c>
      <c r="K22" s="13">
        <f t="shared" si="1"/>
        <v>4975.04</v>
      </c>
      <c r="L22" s="12">
        <f t="shared" si="2"/>
        <v>21.481511999999999</v>
      </c>
      <c r="M22" s="12">
        <f t="shared" si="3"/>
        <v>1202.9646719999998</v>
      </c>
      <c r="N22" s="12">
        <f t="shared" si="4"/>
        <v>110.321512</v>
      </c>
      <c r="O22" s="11">
        <f t="shared" si="5"/>
        <v>6178.004672</v>
      </c>
    </row>
    <row r="23" spans="2:15" ht="15" hidden="1" customHeight="1" x14ac:dyDescent="0.25">
      <c r="B23" s="20"/>
      <c r="C23" s="18"/>
      <c r="D23" s="18"/>
      <c r="E23" s="37"/>
      <c r="F23" s="18"/>
      <c r="G23" s="21"/>
      <c r="H23" s="21"/>
      <c r="I23" s="21"/>
      <c r="J23" s="13"/>
      <c r="K23" s="13"/>
      <c r="L23" s="12"/>
      <c r="M23" s="12"/>
      <c r="N23" s="12"/>
      <c r="O23" s="11"/>
    </row>
    <row r="24" spans="2:15" ht="30" hidden="1" x14ac:dyDescent="0.25">
      <c r="B24" s="29">
        <v>2</v>
      </c>
      <c r="C24" s="27"/>
      <c r="D24" s="27"/>
      <c r="E24" s="28" t="s">
        <v>75</v>
      </c>
      <c r="F24" s="27"/>
      <c r="G24" s="26"/>
      <c r="H24" s="26"/>
      <c r="I24" s="26"/>
      <c r="J24" s="25"/>
      <c r="K24" s="25"/>
      <c r="L24" s="24"/>
      <c r="M24" s="24"/>
      <c r="N24" s="24"/>
      <c r="O24" s="23">
        <f>SUM(O25:O45)</f>
        <v>72186.16100334379</v>
      </c>
    </row>
    <row r="25" spans="2:15" ht="15" hidden="1" customHeight="1" x14ac:dyDescent="0.25">
      <c r="B25" s="20" t="s">
        <v>74</v>
      </c>
      <c r="C25" s="18" t="s">
        <v>6</v>
      </c>
      <c r="D25" s="18" t="s">
        <v>73</v>
      </c>
      <c r="E25" s="33" t="s">
        <v>72</v>
      </c>
      <c r="F25" s="18" t="s">
        <v>12</v>
      </c>
      <c r="G25" s="21">
        <v>167.2</v>
      </c>
      <c r="H25" s="36">
        <v>1.02</v>
      </c>
      <c r="I25" s="36">
        <v>0.42</v>
      </c>
      <c r="J25" s="31">
        <f t="shared" ref="J25:J45" si="6">H25+I25</f>
        <v>1.44</v>
      </c>
      <c r="K25" s="13">
        <f t="shared" ref="K25:K45" si="7">G25*J25</f>
        <v>240.76799999999997</v>
      </c>
      <c r="L25" s="12">
        <f t="shared" ref="L25:L45" si="8">J25*0.2418</f>
        <v>0.34819199999999995</v>
      </c>
      <c r="M25" s="12">
        <f t="shared" ref="M25:M45" si="9">G25*L25</f>
        <v>58.217702399999986</v>
      </c>
      <c r="N25" s="12">
        <f t="shared" ref="N25:N45" si="10">J25+L25</f>
        <v>1.788192</v>
      </c>
      <c r="O25" s="11">
        <f t="shared" ref="O25:O45" si="11">G25*N25</f>
        <v>298.98570239999998</v>
      </c>
    </row>
    <row r="26" spans="2:15" ht="45" hidden="1" x14ac:dyDescent="0.25">
      <c r="B26" s="20" t="s">
        <v>71</v>
      </c>
      <c r="C26" s="18" t="s">
        <v>6</v>
      </c>
      <c r="D26" s="18" t="s">
        <v>70</v>
      </c>
      <c r="E26" s="19" t="s">
        <v>69</v>
      </c>
      <c r="F26" s="18" t="s">
        <v>8</v>
      </c>
      <c r="G26" s="21">
        <f>16.27 *1.6</f>
        <v>26.032</v>
      </c>
      <c r="H26" s="31">
        <v>2.66</v>
      </c>
      <c r="I26" s="31">
        <v>5.1100000000000003</v>
      </c>
      <c r="J26" s="31">
        <f t="shared" si="6"/>
        <v>7.7700000000000005</v>
      </c>
      <c r="K26" s="13">
        <f t="shared" si="7"/>
        <v>202.26864</v>
      </c>
      <c r="L26" s="12">
        <f t="shared" si="8"/>
        <v>1.8787860000000001</v>
      </c>
      <c r="M26" s="12">
        <f t="shared" si="9"/>
        <v>48.908557152</v>
      </c>
      <c r="N26" s="12">
        <f t="shared" si="10"/>
        <v>9.6487860000000012</v>
      </c>
      <c r="O26" s="11">
        <f t="shared" si="11"/>
        <v>251.17719715200002</v>
      </c>
    </row>
    <row r="27" spans="2:15" ht="30" hidden="1" x14ac:dyDescent="0.25">
      <c r="B27" s="20" t="s">
        <v>68</v>
      </c>
      <c r="C27" s="18" t="s">
        <v>6</v>
      </c>
      <c r="D27" s="18" t="s">
        <v>27</v>
      </c>
      <c r="E27" s="19" t="s">
        <v>26</v>
      </c>
      <c r="F27" s="18" t="s">
        <v>25</v>
      </c>
      <c r="G27" s="21">
        <f>G26*0.15</f>
        <v>3.9047999999999998</v>
      </c>
      <c r="H27" s="31">
        <v>28.91</v>
      </c>
      <c r="I27" s="31">
        <v>0</v>
      </c>
      <c r="J27" s="31">
        <f t="shared" si="6"/>
        <v>28.91</v>
      </c>
      <c r="K27" s="13">
        <f t="shared" si="7"/>
        <v>112.88776799999999</v>
      </c>
      <c r="L27" s="12">
        <f t="shared" si="8"/>
        <v>6.9904379999999993</v>
      </c>
      <c r="M27" s="12">
        <f t="shared" si="9"/>
        <v>27.296262302399995</v>
      </c>
      <c r="N27" s="12">
        <f t="shared" si="10"/>
        <v>35.900438000000001</v>
      </c>
      <c r="O27" s="11">
        <f t="shared" si="11"/>
        <v>140.1840303024</v>
      </c>
    </row>
    <row r="28" spans="2:15" hidden="1" x14ac:dyDescent="0.25">
      <c r="B28" s="20" t="s">
        <v>67</v>
      </c>
      <c r="C28" s="18" t="s">
        <v>6</v>
      </c>
      <c r="D28" s="18" t="s">
        <v>51</v>
      </c>
      <c r="E28" s="19" t="s">
        <v>50</v>
      </c>
      <c r="F28" s="18" t="s">
        <v>25</v>
      </c>
      <c r="G28" s="21">
        <f>G27</f>
        <v>3.9047999999999998</v>
      </c>
      <c r="H28" s="31">
        <v>30.89</v>
      </c>
      <c r="I28" s="31"/>
      <c r="J28" s="31">
        <f t="shared" si="6"/>
        <v>30.89</v>
      </c>
      <c r="K28" s="13">
        <f t="shared" si="7"/>
        <v>120.619272</v>
      </c>
      <c r="L28" s="12">
        <f t="shared" si="8"/>
        <v>7.4692020000000001</v>
      </c>
      <c r="M28" s="12">
        <f t="shared" si="9"/>
        <v>29.165739969600001</v>
      </c>
      <c r="N28" s="12">
        <f t="shared" si="10"/>
        <v>38.359202000000003</v>
      </c>
      <c r="O28" s="11">
        <f t="shared" si="11"/>
        <v>149.78501196960002</v>
      </c>
    </row>
    <row r="29" spans="2:15" ht="45" hidden="1" x14ac:dyDescent="0.25">
      <c r="B29" s="20" t="s">
        <v>66</v>
      </c>
      <c r="C29" s="18" t="s">
        <v>6</v>
      </c>
      <c r="D29" s="18" t="s">
        <v>65</v>
      </c>
      <c r="E29" s="19" t="s">
        <v>64</v>
      </c>
      <c r="F29" s="18" t="s">
        <v>12</v>
      </c>
      <c r="G29" s="21">
        <f>(167.2-16.27)*2</f>
        <v>301.85999999999996</v>
      </c>
      <c r="H29" s="14">
        <v>7.0000000000000007E-2</v>
      </c>
      <c r="I29" s="14">
        <v>0.41</v>
      </c>
      <c r="J29" s="31">
        <f t="shared" si="6"/>
        <v>0.48</v>
      </c>
      <c r="K29" s="13">
        <f t="shared" si="7"/>
        <v>144.89279999999997</v>
      </c>
      <c r="L29" s="12">
        <f t="shared" si="8"/>
        <v>0.11606399999999999</v>
      </c>
      <c r="M29" s="12">
        <f t="shared" si="9"/>
        <v>35.035079039999992</v>
      </c>
      <c r="N29" s="12">
        <f t="shared" si="10"/>
        <v>0.59606399999999993</v>
      </c>
      <c r="O29" s="11">
        <f t="shared" si="11"/>
        <v>179.92787903999997</v>
      </c>
    </row>
    <row r="30" spans="2:15" ht="45" hidden="1" x14ac:dyDescent="0.25">
      <c r="B30" s="20" t="s">
        <v>63</v>
      </c>
      <c r="C30" s="18" t="s">
        <v>6</v>
      </c>
      <c r="D30" s="18" t="s">
        <v>62</v>
      </c>
      <c r="E30" s="19" t="s">
        <v>61</v>
      </c>
      <c r="F30" s="18" t="s">
        <v>8</v>
      </c>
      <c r="G30" s="21">
        <f>(167.2-16.27)*1.6</f>
        <v>241.48799999999997</v>
      </c>
      <c r="H30" s="36">
        <v>23.95</v>
      </c>
      <c r="I30" s="36">
        <v>4.09</v>
      </c>
      <c r="J30" s="31">
        <f t="shared" si="6"/>
        <v>28.04</v>
      </c>
      <c r="K30" s="13">
        <f t="shared" si="7"/>
        <v>6771.323519999999</v>
      </c>
      <c r="L30" s="12">
        <f t="shared" si="8"/>
        <v>6.7800719999999997</v>
      </c>
      <c r="M30" s="12">
        <f t="shared" si="9"/>
        <v>1637.3060271359998</v>
      </c>
      <c r="N30" s="12">
        <f t="shared" si="10"/>
        <v>34.820071999999996</v>
      </c>
      <c r="O30" s="11">
        <f t="shared" si="11"/>
        <v>8408.6295471359972</v>
      </c>
    </row>
    <row r="31" spans="2:15" ht="30" hidden="1" x14ac:dyDescent="0.25">
      <c r="B31" s="20" t="s">
        <v>60</v>
      </c>
      <c r="C31" s="18" t="s">
        <v>6</v>
      </c>
      <c r="D31" s="18" t="s">
        <v>54</v>
      </c>
      <c r="E31" s="19" t="s">
        <v>53</v>
      </c>
      <c r="F31" s="18" t="s">
        <v>25</v>
      </c>
      <c r="G31" s="21">
        <f>G30*0.15</f>
        <v>36.223199999999991</v>
      </c>
      <c r="H31" s="31">
        <v>21.13</v>
      </c>
      <c r="I31" s="31">
        <v>0</v>
      </c>
      <c r="J31" s="31">
        <f t="shared" si="6"/>
        <v>21.13</v>
      </c>
      <c r="K31" s="13">
        <f t="shared" si="7"/>
        <v>765.39621599999975</v>
      </c>
      <c r="L31" s="12">
        <f t="shared" si="8"/>
        <v>5.1092339999999998</v>
      </c>
      <c r="M31" s="12">
        <f t="shared" si="9"/>
        <v>185.07280502879996</v>
      </c>
      <c r="N31" s="12">
        <f t="shared" si="10"/>
        <v>26.239234</v>
      </c>
      <c r="O31" s="11">
        <f t="shared" si="11"/>
        <v>950.46902102879972</v>
      </c>
    </row>
    <row r="32" spans="2:15" hidden="1" x14ac:dyDescent="0.25">
      <c r="B32" s="20" t="s">
        <v>59</v>
      </c>
      <c r="C32" s="18" t="s">
        <v>6</v>
      </c>
      <c r="D32" s="18" t="s">
        <v>51</v>
      </c>
      <c r="E32" s="19" t="s">
        <v>50</v>
      </c>
      <c r="F32" s="18" t="s">
        <v>25</v>
      </c>
      <c r="G32" s="21">
        <f>G31</f>
        <v>36.223199999999991</v>
      </c>
      <c r="H32" s="31">
        <v>30.89</v>
      </c>
      <c r="I32" s="31">
        <v>0</v>
      </c>
      <c r="J32" s="31">
        <f t="shared" si="6"/>
        <v>30.89</v>
      </c>
      <c r="K32" s="13">
        <f t="shared" si="7"/>
        <v>1118.9346479999997</v>
      </c>
      <c r="L32" s="12">
        <f t="shared" si="8"/>
        <v>7.4692020000000001</v>
      </c>
      <c r="M32" s="12">
        <f t="shared" si="9"/>
        <v>270.55839788639992</v>
      </c>
      <c r="N32" s="12">
        <f t="shared" si="10"/>
        <v>38.359202000000003</v>
      </c>
      <c r="O32" s="11">
        <f t="shared" si="11"/>
        <v>1389.4930458863998</v>
      </c>
    </row>
    <row r="33" spans="2:15" hidden="1" x14ac:dyDescent="0.25">
      <c r="B33" s="20" t="s">
        <v>58</v>
      </c>
      <c r="C33" s="18" t="s">
        <v>6</v>
      </c>
      <c r="D33" s="18" t="s">
        <v>57</v>
      </c>
      <c r="E33" s="19" t="s">
        <v>56</v>
      </c>
      <c r="F33" s="18" t="s">
        <v>25</v>
      </c>
      <c r="G33" s="21">
        <f>(2*0.15*0.1)+(0.3*2*0.1)</f>
        <v>0.09</v>
      </c>
      <c r="H33" s="35">
        <v>0</v>
      </c>
      <c r="I33" s="31">
        <v>224.84</v>
      </c>
      <c r="J33" s="31">
        <f t="shared" si="6"/>
        <v>224.84</v>
      </c>
      <c r="K33" s="13">
        <f t="shared" si="7"/>
        <v>20.235599999999998</v>
      </c>
      <c r="L33" s="12">
        <f t="shared" si="8"/>
        <v>54.366312000000001</v>
      </c>
      <c r="M33" s="12">
        <f t="shared" si="9"/>
        <v>4.8929680800000002</v>
      </c>
      <c r="N33" s="12">
        <f t="shared" si="10"/>
        <v>279.20631200000003</v>
      </c>
      <c r="O33" s="11">
        <f t="shared" si="11"/>
        <v>25.128568080000001</v>
      </c>
    </row>
    <row r="34" spans="2:15" ht="30" x14ac:dyDescent="0.25">
      <c r="B34" s="20" t="s">
        <v>55</v>
      </c>
      <c r="C34" s="18" t="s">
        <v>6</v>
      </c>
      <c r="D34" s="18" t="s">
        <v>54</v>
      </c>
      <c r="E34" s="19" t="s">
        <v>53</v>
      </c>
      <c r="F34" s="18" t="s">
        <v>25</v>
      </c>
      <c r="G34" s="21">
        <f>G33</f>
        <v>0.09</v>
      </c>
      <c r="H34" s="31">
        <v>21.13</v>
      </c>
      <c r="I34" s="31">
        <v>0</v>
      </c>
      <c r="J34" s="34">
        <f t="shared" si="6"/>
        <v>21.13</v>
      </c>
      <c r="K34" s="13">
        <f t="shared" si="7"/>
        <v>1.9016999999999999</v>
      </c>
      <c r="L34" s="12">
        <f t="shared" si="8"/>
        <v>5.1092339999999998</v>
      </c>
      <c r="M34" s="12">
        <f t="shared" si="9"/>
        <v>0.45983105999999996</v>
      </c>
      <c r="N34" s="12">
        <f t="shared" si="10"/>
        <v>26.239234</v>
      </c>
      <c r="O34" s="11">
        <f t="shared" si="11"/>
        <v>2.3615310599999999</v>
      </c>
    </row>
    <row r="35" spans="2:15" x14ac:dyDescent="0.25">
      <c r="B35" s="20" t="s">
        <v>52</v>
      </c>
      <c r="C35" s="18" t="s">
        <v>6</v>
      </c>
      <c r="D35" s="18" t="s">
        <v>51</v>
      </c>
      <c r="E35" s="19" t="s">
        <v>50</v>
      </c>
      <c r="F35" s="18" t="s">
        <v>25</v>
      </c>
      <c r="G35" s="21">
        <f>G34</f>
        <v>0.09</v>
      </c>
      <c r="H35" s="31">
        <v>30.89</v>
      </c>
      <c r="I35" s="31">
        <v>0</v>
      </c>
      <c r="J35" s="34">
        <f t="shared" si="6"/>
        <v>30.89</v>
      </c>
      <c r="K35" s="13">
        <f t="shared" si="7"/>
        <v>2.7801</v>
      </c>
      <c r="L35" s="12">
        <f t="shared" si="8"/>
        <v>7.4692020000000001</v>
      </c>
      <c r="M35" s="12">
        <f t="shared" si="9"/>
        <v>0.67222817999999995</v>
      </c>
      <c r="N35" s="12">
        <f t="shared" si="10"/>
        <v>38.359202000000003</v>
      </c>
      <c r="O35" s="11">
        <f t="shared" si="11"/>
        <v>3.4523281800000003</v>
      </c>
    </row>
    <row r="36" spans="2:15" ht="30" x14ac:dyDescent="0.25">
      <c r="B36" s="20" t="s">
        <v>49</v>
      </c>
      <c r="C36" s="18" t="s">
        <v>6</v>
      </c>
      <c r="D36" s="18" t="s">
        <v>48</v>
      </c>
      <c r="E36" s="19" t="s">
        <v>47</v>
      </c>
      <c r="F36" s="18" t="s">
        <v>25</v>
      </c>
      <c r="G36" s="17">
        <f>(((16.27*(1.746+1.6)/2))+((58.43*(1.746+1.6)/2))+((64.7*(1.002+1)/2))+((28.2*(1.001+1)/2)))*1.25</f>
        <v>272.43987499999997</v>
      </c>
      <c r="H36" s="32">
        <v>9.9700000000000006</v>
      </c>
      <c r="I36" s="32">
        <v>1.32</v>
      </c>
      <c r="J36" s="31">
        <f t="shared" si="6"/>
        <v>11.290000000000001</v>
      </c>
      <c r="K36" s="13">
        <f t="shared" si="7"/>
        <v>3075.8461887499998</v>
      </c>
      <c r="L36" s="12">
        <f t="shared" si="8"/>
        <v>2.7299220000000002</v>
      </c>
      <c r="M36" s="12">
        <f t="shared" si="9"/>
        <v>743.73960843974999</v>
      </c>
      <c r="N36" s="12">
        <f t="shared" si="10"/>
        <v>14.019922000000001</v>
      </c>
      <c r="O36" s="11">
        <f t="shared" si="11"/>
        <v>3819.5857971897499</v>
      </c>
    </row>
    <row r="37" spans="2:15" ht="30" x14ac:dyDescent="0.25">
      <c r="B37" s="20" t="s">
        <v>46</v>
      </c>
      <c r="C37" s="18" t="s">
        <v>6</v>
      </c>
      <c r="D37" s="18" t="s">
        <v>45</v>
      </c>
      <c r="E37" s="19" t="s">
        <v>44</v>
      </c>
      <c r="F37" s="18" t="s">
        <v>43</v>
      </c>
      <c r="G37" s="17">
        <f>8*22</f>
        <v>176</v>
      </c>
      <c r="H37" s="32">
        <v>2.58</v>
      </c>
      <c r="I37" s="32">
        <v>4.09</v>
      </c>
      <c r="J37" s="31">
        <f t="shared" si="6"/>
        <v>6.67</v>
      </c>
      <c r="K37" s="13">
        <f t="shared" si="7"/>
        <v>1173.92</v>
      </c>
      <c r="L37" s="12">
        <f t="shared" si="8"/>
        <v>1.612806</v>
      </c>
      <c r="M37" s="12">
        <f t="shared" si="9"/>
        <v>283.85385600000001</v>
      </c>
      <c r="N37" s="12">
        <f t="shared" si="10"/>
        <v>8.2828060000000008</v>
      </c>
      <c r="O37" s="11">
        <f t="shared" si="11"/>
        <v>1457.7738560000003</v>
      </c>
    </row>
    <row r="38" spans="2:15" x14ac:dyDescent="0.25">
      <c r="B38" s="20" t="s">
        <v>42</v>
      </c>
      <c r="C38" s="18" t="s">
        <v>6</v>
      </c>
      <c r="D38" s="18" t="s">
        <v>41</v>
      </c>
      <c r="E38" s="19" t="s">
        <v>40</v>
      </c>
      <c r="F38" s="18" t="s">
        <v>8</v>
      </c>
      <c r="G38" s="17">
        <f>G25*2*1.5*20%</f>
        <v>100.32</v>
      </c>
      <c r="H38" s="14">
        <v>20.53</v>
      </c>
      <c r="I38" s="14">
        <v>36.25</v>
      </c>
      <c r="J38" s="31">
        <f t="shared" si="6"/>
        <v>56.78</v>
      </c>
      <c r="K38" s="13">
        <f t="shared" si="7"/>
        <v>5696.1696000000002</v>
      </c>
      <c r="L38" s="12">
        <f t="shared" si="8"/>
        <v>13.729403999999999</v>
      </c>
      <c r="M38" s="12">
        <f t="shared" si="9"/>
        <v>1377.3338092799997</v>
      </c>
      <c r="N38" s="12">
        <f t="shared" si="10"/>
        <v>70.509404000000004</v>
      </c>
      <c r="O38" s="11">
        <f t="shared" si="11"/>
        <v>7073.5034092799997</v>
      </c>
    </row>
    <row r="39" spans="2:15" x14ac:dyDescent="0.25">
      <c r="B39" s="20" t="s">
        <v>39</v>
      </c>
      <c r="C39" s="18" t="s">
        <v>6</v>
      </c>
      <c r="D39" s="18" t="s">
        <v>38</v>
      </c>
      <c r="E39" s="19" t="s">
        <v>37</v>
      </c>
      <c r="F39" s="18" t="s">
        <v>25</v>
      </c>
      <c r="G39" s="17">
        <f>167.2*1.6*0.1</f>
        <v>26.751999999999999</v>
      </c>
      <c r="H39" s="32">
        <v>209.29</v>
      </c>
      <c r="I39" s="32">
        <v>61.32</v>
      </c>
      <c r="J39" s="31">
        <f t="shared" si="6"/>
        <v>270.61</v>
      </c>
      <c r="K39" s="13">
        <f t="shared" si="7"/>
        <v>7239.3587200000002</v>
      </c>
      <c r="L39" s="12">
        <f t="shared" si="8"/>
        <v>65.433498</v>
      </c>
      <c r="M39" s="12">
        <f t="shared" si="9"/>
        <v>1750.476938496</v>
      </c>
      <c r="N39" s="12">
        <f t="shared" si="10"/>
        <v>336.043498</v>
      </c>
      <c r="O39" s="11">
        <f t="shared" si="11"/>
        <v>8989.8356584960002</v>
      </c>
    </row>
    <row r="40" spans="2:15" x14ac:dyDescent="0.25">
      <c r="B40" s="20" t="s">
        <v>36</v>
      </c>
      <c r="C40" s="18" t="s">
        <v>6</v>
      </c>
      <c r="D40" s="18" t="s">
        <v>5</v>
      </c>
      <c r="E40" s="19" t="s">
        <v>35</v>
      </c>
      <c r="F40" s="18" t="s">
        <v>3</v>
      </c>
      <c r="G40" s="17">
        <f>167.2*1.6*0.05</f>
        <v>13.375999999999999</v>
      </c>
      <c r="H40" s="16">
        <v>229.36</v>
      </c>
      <c r="I40" s="15">
        <v>3.15</v>
      </c>
      <c r="J40" s="31">
        <f t="shared" si="6"/>
        <v>232.51000000000002</v>
      </c>
      <c r="K40" s="13">
        <f t="shared" si="7"/>
        <v>3110.0537600000002</v>
      </c>
      <c r="L40" s="12">
        <f t="shared" si="8"/>
        <v>56.220918000000005</v>
      </c>
      <c r="M40" s="12">
        <f t="shared" si="9"/>
        <v>752.01099916800001</v>
      </c>
      <c r="N40" s="12">
        <f t="shared" si="10"/>
        <v>288.73091800000003</v>
      </c>
      <c r="O40" s="11">
        <f t="shared" si="11"/>
        <v>3862.0647591680004</v>
      </c>
    </row>
    <row r="41" spans="2:15" ht="45" x14ac:dyDescent="0.25">
      <c r="B41" s="20" t="s">
        <v>34</v>
      </c>
      <c r="C41" s="18" t="s">
        <v>33</v>
      </c>
      <c r="D41" s="18">
        <v>90747</v>
      </c>
      <c r="E41" s="19" t="s">
        <v>32</v>
      </c>
      <c r="F41" s="18" t="s">
        <v>12</v>
      </c>
      <c r="G41" s="17">
        <v>167.2</v>
      </c>
      <c r="H41" s="32">
        <v>0</v>
      </c>
      <c r="I41" s="32">
        <v>20.61</v>
      </c>
      <c r="J41" s="31">
        <f t="shared" si="6"/>
        <v>20.61</v>
      </c>
      <c r="K41" s="13">
        <f t="shared" si="7"/>
        <v>3445.9919999999997</v>
      </c>
      <c r="L41" s="12">
        <f t="shared" si="8"/>
        <v>4.983498</v>
      </c>
      <c r="M41" s="12">
        <f t="shared" si="9"/>
        <v>833.24086559999989</v>
      </c>
      <c r="N41" s="12">
        <f t="shared" si="10"/>
        <v>25.593498</v>
      </c>
      <c r="O41" s="11">
        <f t="shared" si="11"/>
        <v>4279.2328656</v>
      </c>
    </row>
    <row r="42" spans="2:15" x14ac:dyDescent="0.25">
      <c r="B42" s="20" t="s">
        <v>31</v>
      </c>
      <c r="C42" s="18" t="s">
        <v>6</v>
      </c>
      <c r="D42" s="18" t="s">
        <v>30</v>
      </c>
      <c r="E42" s="33" t="s">
        <v>29</v>
      </c>
      <c r="F42" s="18" t="s">
        <v>25</v>
      </c>
      <c r="G42" s="17">
        <f>(G36-(3.1416*0.3*0.3*167.2))*1.25</f>
        <v>281.45634774999996</v>
      </c>
      <c r="H42" s="32">
        <v>4.32</v>
      </c>
      <c r="I42" s="32">
        <v>2.85</v>
      </c>
      <c r="J42" s="31">
        <f t="shared" si="6"/>
        <v>7.17</v>
      </c>
      <c r="K42" s="13">
        <f t="shared" si="7"/>
        <v>2018.0420133674997</v>
      </c>
      <c r="L42" s="12">
        <f t="shared" si="8"/>
        <v>1.733706</v>
      </c>
      <c r="M42" s="12">
        <f t="shared" si="9"/>
        <v>487.96255883226144</v>
      </c>
      <c r="N42" s="12">
        <f t="shared" si="10"/>
        <v>8.9037059999999997</v>
      </c>
      <c r="O42" s="11">
        <f t="shared" si="11"/>
        <v>2506.0045721997612</v>
      </c>
    </row>
    <row r="43" spans="2:15" ht="30" x14ac:dyDescent="0.25">
      <c r="B43" s="20" t="s">
        <v>28</v>
      </c>
      <c r="C43" s="18" t="s">
        <v>6</v>
      </c>
      <c r="D43" s="18" t="s">
        <v>27</v>
      </c>
      <c r="E43" s="19" t="s">
        <v>26</v>
      </c>
      <c r="F43" s="18" t="s">
        <v>25</v>
      </c>
      <c r="G43" s="21">
        <f>(G42-G36)*1.25</f>
        <v>11.270590937499989</v>
      </c>
      <c r="H43" s="14">
        <v>28.91</v>
      </c>
      <c r="I43" s="14">
        <v>0</v>
      </c>
      <c r="J43" s="31">
        <f t="shared" si="6"/>
        <v>28.91</v>
      </c>
      <c r="K43" s="13">
        <f t="shared" si="7"/>
        <v>325.83278400312469</v>
      </c>
      <c r="L43" s="12">
        <f t="shared" si="8"/>
        <v>6.9904379999999993</v>
      </c>
      <c r="M43" s="12">
        <f t="shared" si="9"/>
        <v>78.786367171955547</v>
      </c>
      <c r="N43" s="12">
        <f t="shared" si="10"/>
        <v>35.900438000000001</v>
      </c>
      <c r="O43" s="11">
        <f t="shared" si="11"/>
        <v>404.61915117508022</v>
      </c>
    </row>
    <row r="44" spans="2:15" x14ac:dyDescent="0.25">
      <c r="B44" s="20" t="s">
        <v>24</v>
      </c>
      <c r="C44" s="18" t="s">
        <v>6</v>
      </c>
      <c r="D44" s="18" t="s">
        <v>23</v>
      </c>
      <c r="E44" s="19" t="s">
        <v>22</v>
      </c>
      <c r="F44" s="18" t="s">
        <v>21</v>
      </c>
      <c r="G44" s="21">
        <v>4</v>
      </c>
      <c r="H44" s="14">
        <v>2432.35</v>
      </c>
      <c r="I44" s="14">
        <v>2542.7800000000002</v>
      </c>
      <c r="J44" s="31">
        <f t="shared" si="6"/>
        <v>4975.13</v>
      </c>
      <c r="K44" s="13">
        <f t="shared" si="7"/>
        <v>19900.52</v>
      </c>
      <c r="L44" s="12">
        <f t="shared" si="8"/>
        <v>1202.9864339999999</v>
      </c>
      <c r="M44" s="12">
        <f t="shared" si="9"/>
        <v>4811.9457359999997</v>
      </c>
      <c r="N44" s="12">
        <f t="shared" si="10"/>
        <v>6178.1164339999996</v>
      </c>
      <c r="O44" s="11">
        <f t="shared" si="11"/>
        <v>24712.465735999998</v>
      </c>
    </row>
    <row r="45" spans="2:15" ht="30" x14ac:dyDescent="0.25">
      <c r="B45" s="20" t="s">
        <v>20</v>
      </c>
      <c r="C45" s="18" t="s">
        <v>6</v>
      </c>
      <c r="D45" s="18" t="s">
        <v>19</v>
      </c>
      <c r="E45" s="19" t="s">
        <v>18</v>
      </c>
      <c r="F45" s="18" t="s">
        <v>17</v>
      </c>
      <c r="G45" s="21">
        <v>4</v>
      </c>
      <c r="H45" s="15">
        <v>592.66</v>
      </c>
      <c r="I45" s="15">
        <v>67.97</v>
      </c>
      <c r="J45" s="31">
        <f t="shared" si="6"/>
        <v>660.63</v>
      </c>
      <c r="K45" s="13">
        <f t="shared" si="7"/>
        <v>2642.52</v>
      </c>
      <c r="L45" s="12">
        <f t="shared" si="8"/>
        <v>159.74033399999999</v>
      </c>
      <c r="M45" s="12">
        <f t="shared" si="9"/>
        <v>638.96133599999996</v>
      </c>
      <c r="N45" s="12">
        <f t="shared" si="10"/>
        <v>820.37033399999996</v>
      </c>
      <c r="O45" s="11">
        <f t="shared" si="11"/>
        <v>3281.4813359999998</v>
      </c>
    </row>
    <row r="46" spans="2:15" x14ac:dyDescent="0.25">
      <c r="B46" s="20"/>
      <c r="C46" s="18"/>
      <c r="D46" s="18"/>
      <c r="E46" s="30"/>
      <c r="F46" s="18"/>
      <c r="G46" s="21"/>
      <c r="H46" s="21"/>
      <c r="I46" s="21"/>
      <c r="J46" s="13"/>
      <c r="K46" s="13"/>
      <c r="L46" s="12"/>
      <c r="M46" s="12"/>
      <c r="N46" s="12"/>
      <c r="O46" s="11"/>
    </row>
    <row r="47" spans="2:15" x14ac:dyDescent="0.25">
      <c r="B47" s="29">
        <v>3</v>
      </c>
      <c r="C47" s="27"/>
      <c r="D47" s="27"/>
      <c r="E47" s="28" t="s">
        <v>16</v>
      </c>
      <c r="F47" s="27"/>
      <c r="G47" s="26"/>
      <c r="H47" s="26"/>
      <c r="I47" s="26"/>
      <c r="J47" s="25"/>
      <c r="K47" s="25"/>
      <c r="L47" s="24"/>
      <c r="M47" s="24"/>
      <c r="N47" s="24"/>
      <c r="O47" s="23">
        <f>SUM(O48:O50)</f>
        <v>11819.1590272336</v>
      </c>
    </row>
    <row r="48" spans="2:15" x14ac:dyDescent="0.25">
      <c r="B48" s="20" t="s">
        <v>15</v>
      </c>
      <c r="C48" s="18" t="s">
        <v>6</v>
      </c>
      <c r="D48" s="22" t="s">
        <v>14</v>
      </c>
      <c r="E48" s="19" t="s">
        <v>13</v>
      </c>
      <c r="F48" s="18" t="s">
        <v>12</v>
      </c>
      <c r="G48" s="21">
        <v>4</v>
      </c>
      <c r="H48" s="14">
        <v>47.83</v>
      </c>
      <c r="I48" s="14">
        <v>12.33</v>
      </c>
      <c r="J48" s="14">
        <f>H48+I48</f>
        <v>60.16</v>
      </c>
      <c r="K48" s="13">
        <f>G48*J48</f>
        <v>240.64</v>
      </c>
      <c r="L48" s="12">
        <f>J48*0.2418</f>
        <v>14.546687999999998</v>
      </c>
      <c r="M48" s="12">
        <f>G48*L48</f>
        <v>58.186751999999991</v>
      </c>
      <c r="N48" s="12">
        <f>J48+L48</f>
        <v>74.706688</v>
      </c>
      <c r="O48" s="11">
        <f>G48*N48</f>
        <v>298.826752</v>
      </c>
    </row>
    <row r="49" spans="2:15" ht="30" x14ac:dyDescent="0.25">
      <c r="B49" s="20" t="s">
        <v>11</v>
      </c>
      <c r="C49" s="18" t="s">
        <v>6</v>
      </c>
      <c r="D49" s="18" t="s">
        <v>10</v>
      </c>
      <c r="E49" s="19" t="s">
        <v>9</v>
      </c>
      <c r="F49" s="18" t="s">
        <v>8</v>
      </c>
      <c r="G49" s="21">
        <f>G30</f>
        <v>241.48799999999997</v>
      </c>
      <c r="H49" s="15">
        <v>3.38</v>
      </c>
      <c r="I49" s="15">
        <v>0.16</v>
      </c>
      <c r="J49" s="14">
        <f>H49+I49</f>
        <v>3.54</v>
      </c>
      <c r="K49" s="13">
        <f>G49*J49</f>
        <v>854.8675199999999</v>
      </c>
      <c r="L49" s="12">
        <f>J49*0.2418</f>
        <v>0.85597199999999996</v>
      </c>
      <c r="M49" s="12">
        <f>G49*L49</f>
        <v>206.70696633599997</v>
      </c>
      <c r="N49" s="12">
        <f>J49+L49</f>
        <v>4.3959720000000004</v>
      </c>
      <c r="O49" s="11">
        <f>G49*N49</f>
        <v>1061.5744863360001</v>
      </c>
    </row>
    <row r="50" spans="2:15" x14ac:dyDescent="0.25">
      <c r="B50" s="20" t="s">
        <v>7</v>
      </c>
      <c r="C50" s="18" t="s">
        <v>6</v>
      </c>
      <c r="D50" s="18" t="s">
        <v>5</v>
      </c>
      <c r="E50" s="19" t="s">
        <v>4</v>
      </c>
      <c r="F50" s="18" t="s">
        <v>3</v>
      </c>
      <c r="G50" s="17">
        <f>G49*0.15</f>
        <v>36.223199999999991</v>
      </c>
      <c r="H50" s="16">
        <v>229.36</v>
      </c>
      <c r="I50" s="15">
        <v>3.15</v>
      </c>
      <c r="J50" s="14">
        <f>H50+I50</f>
        <v>232.51000000000002</v>
      </c>
      <c r="K50" s="13">
        <f>G50*J50</f>
        <v>8422.2562319999979</v>
      </c>
      <c r="L50" s="12">
        <f>J50*0.2418</f>
        <v>56.220918000000005</v>
      </c>
      <c r="M50" s="12">
        <f>G50*L50</f>
        <v>2036.5015568975996</v>
      </c>
      <c r="N50" s="12">
        <f>J50+L50</f>
        <v>288.73091800000003</v>
      </c>
      <c r="O50" s="11">
        <f>G50*N50</f>
        <v>10458.757788897599</v>
      </c>
    </row>
    <row r="51" spans="2:15" x14ac:dyDescent="0.25">
      <c r="B51" s="10"/>
      <c r="C51" s="7"/>
      <c r="D51" s="7"/>
      <c r="E51" s="9"/>
      <c r="F51" s="8"/>
      <c r="G51" s="8"/>
      <c r="H51" s="8"/>
      <c r="I51" s="7"/>
      <c r="J51" s="5"/>
      <c r="K51" s="6"/>
      <c r="L51" s="5"/>
      <c r="M51" s="5"/>
      <c r="N51" s="5"/>
      <c r="O51" s="4"/>
    </row>
    <row r="52" spans="2:15" ht="15.75" x14ac:dyDescent="0.25">
      <c r="B52" s="98"/>
      <c r="C52" s="99"/>
      <c r="D52" s="99"/>
      <c r="E52" s="100"/>
      <c r="F52" s="57" t="s">
        <v>2</v>
      </c>
      <c r="G52" s="57"/>
      <c r="H52" s="57"/>
      <c r="I52" s="57"/>
      <c r="J52" s="57"/>
      <c r="K52" s="93">
        <f>SUM(K15:K51)</f>
        <v>101660.14708212066</v>
      </c>
      <c r="L52" s="1"/>
      <c r="M52" s="1"/>
      <c r="N52" s="1"/>
      <c r="O52" s="2">
        <f>K52</f>
        <v>101660.14708212066</v>
      </c>
    </row>
    <row r="53" spans="2:15" ht="15.75" x14ac:dyDescent="0.25">
      <c r="B53" s="101"/>
      <c r="C53" s="102"/>
      <c r="D53" s="102"/>
      <c r="E53" s="103"/>
      <c r="F53" s="57" t="s">
        <v>1</v>
      </c>
      <c r="G53" s="57"/>
      <c r="H53" s="57"/>
      <c r="I53" s="57"/>
      <c r="J53" s="57"/>
      <c r="K53" s="3"/>
      <c r="L53" s="1"/>
      <c r="M53" s="2">
        <f>SUM(M15:M52)</f>
        <v>24581.423564456767</v>
      </c>
      <c r="N53" s="1"/>
      <c r="O53" s="2">
        <f>M53</f>
        <v>24581.423564456767</v>
      </c>
    </row>
    <row r="54" spans="2:15" ht="18.75" x14ac:dyDescent="0.25">
      <c r="B54" s="104"/>
      <c r="C54" s="105"/>
      <c r="D54" s="105"/>
      <c r="E54" s="106"/>
      <c r="F54" s="94" t="s">
        <v>0</v>
      </c>
      <c r="G54" s="94"/>
      <c r="H54" s="94"/>
      <c r="I54" s="94"/>
      <c r="J54" s="94"/>
      <c r="K54" s="3"/>
      <c r="L54" s="95"/>
      <c r="M54" s="95"/>
      <c r="N54" s="96"/>
      <c r="O54" s="97">
        <f>O52+O53</f>
        <v>126241.57064657743</v>
      </c>
    </row>
  </sheetData>
  <mergeCells count="30">
    <mergeCell ref="B10:C10"/>
    <mergeCell ref="N10:O10"/>
    <mergeCell ref="B11:C11"/>
    <mergeCell ref="L10:M10"/>
    <mergeCell ref="L11:M11"/>
    <mergeCell ref="D10:K10"/>
    <mergeCell ref="D11:K11"/>
    <mergeCell ref="N11:O11"/>
    <mergeCell ref="B3:O3"/>
    <mergeCell ref="B4:O5"/>
    <mergeCell ref="B6:O7"/>
    <mergeCell ref="B9:C9"/>
    <mergeCell ref="N9:O9"/>
    <mergeCell ref="L9:M9"/>
    <mergeCell ref="D9:K9"/>
    <mergeCell ref="B12:O12"/>
    <mergeCell ref="B13:B14"/>
    <mergeCell ref="C13:C14"/>
    <mergeCell ref="D13:D14"/>
    <mergeCell ref="E13:E14"/>
    <mergeCell ref="F13:F14"/>
    <mergeCell ref="O13:O14"/>
    <mergeCell ref="F52:J52"/>
    <mergeCell ref="F53:J53"/>
    <mergeCell ref="F54:J54"/>
    <mergeCell ref="G13:G14"/>
    <mergeCell ref="H13:H14"/>
    <mergeCell ref="I13:I14"/>
    <mergeCell ref="J13:J14"/>
    <mergeCell ref="N13:N14"/>
  </mergeCells>
  <conditionalFormatting sqref="G15:H15 G17:G18 G23:H24 G26 G45:I47 G49:I49 G51:H51 G39:H39 G30:G31 G33:G34 G38 G44">
    <cfRule type="expression" dxfId="54" priority="55">
      <formula>_xludf.ISFORMULA(G15)</formula>
    </cfRule>
  </conditionalFormatting>
  <conditionalFormatting sqref="G16:H16">
    <cfRule type="expression" dxfId="53" priority="54">
      <formula>_xludf.ISFORMULA(G16)</formula>
    </cfRule>
  </conditionalFormatting>
  <conditionalFormatting sqref="F51">
    <cfRule type="expression" dxfId="52" priority="53">
      <formula>_xludf.ISFORMULA(F51)</formula>
    </cfRule>
  </conditionalFormatting>
  <conditionalFormatting sqref="G19:H19">
    <cfRule type="expression" dxfId="51" priority="52">
      <formula>_xludf.ISFORMULA(G19)</formula>
    </cfRule>
  </conditionalFormatting>
  <conditionalFormatting sqref="G20:H22">
    <cfRule type="expression" dxfId="50" priority="51">
      <formula>_xludf.ISFORMULA(G20)</formula>
    </cfRule>
  </conditionalFormatting>
  <conditionalFormatting sqref="G25">
    <cfRule type="expression" dxfId="49" priority="50">
      <formula>_xludf.ISFORMULA(G25)</formula>
    </cfRule>
  </conditionalFormatting>
  <conditionalFormatting sqref="G36:H36">
    <cfRule type="expression" dxfId="48" priority="49">
      <formula>_xludf.ISFORMULA(G36)</formula>
    </cfRule>
  </conditionalFormatting>
  <conditionalFormatting sqref="G37:H37">
    <cfRule type="expression" dxfId="47" priority="48">
      <formula>_xludf.ISFORMULA(G37)</formula>
    </cfRule>
  </conditionalFormatting>
  <conditionalFormatting sqref="G41:H41">
    <cfRule type="expression" dxfId="46" priority="47">
      <formula>_xludf.ISFORMULA(G41)</formula>
    </cfRule>
  </conditionalFormatting>
  <conditionalFormatting sqref="G29">
    <cfRule type="expression" dxfId="45" priority="46">
      <formula>_xludf.ISFORMULA(G29)</formula>
    </cfRule>
  </conditionalFormatting>
  <conditionalFormatting sqref="G42:H42">
    <cfRule type="expression" dxfId="44" priority="45">
      <formula>_xludf.ISFORMULA(G42)</formula>
    </cfRule>
  </conditionalFormatting>
  <conditionalFormatting sqref="D48">
    <cfRule type="expression" dxfId="43" priority="44" stopIfTrue="1">
      <formula>J48&lt;6</formula>
    </cfRule>
  </conditionalFormatting>
  <conditionalFormatting sqref="E48">
    <cfRule type="expression" dxfId="42" priority="43" stopIfTrue="1">
      <formula>J48&lt;6</formula>
    </cfRule>
  </conditionalFormatting>
  <conditionalFormatting sqref="F48">
    <cfRule type="expression" dxfId="41" priority="42" stopIfTrue="1">
      <formula>J48&lt;6</formula>
    </cfRule>
  </conditionalFormatting>
  <conditionalFormatting sqref="G48">
    <cfRule type="expression" dxfId="40" priority="41" stopIfTrue="1">
      <formula>J48&lt;6</formula>
    </cfRule>
  </conditionalFormatting>
  <conditionalFormatting sqref="G50">
    <cfRule type="expression" dxfId="39" priority="40">
      <formula>_xludf.ISFORMULA(G50)</formula>
    </cfRule>
  </conditionalFormatting>
  <conditionalFormatting sqref="G27">
    <cfRule type="expression" dxfId="38" priority="39">
      <formula>_xludf.ISFORMULA(G27)</formula>
    </cfRule>
  </conditionalFormatting>
  <conditionalFormatting sqref="G32">
    <cfRule type="expression" dxfId="37" priority="38">
      <formula>_xludf.ISFORMULA(G32)</formula>
    </cfRule>
  </conditionalFormatting>
  <conditionalFormatting sqref="G35">
    <cfRule type="expression" dxfId="36" priority="37">
      <formula>_xludf.ISFORMULA(G35)</formula>
    </cfRule>
  </conditionalFormatting>
  <conditionalFormatting sqref="G28">
    <cfRule type="expression" dxfId="35" priority="36">
      <formula>_xludf.ISFORMULA(G28)</formula>
    </cfRule>
  </conditionalFormatting>
  <conditionalFormatting sqref="G43">
    <cfRule type="expression" dxfId="34" priority="35">
      <formula>_xludf.ISFORMULA(G43)</formula>
    </cfRule>
  </conditionalFormatting>
  <conditionalFormatting sqref="H17">
    <cfRule type="expression" dxfId="33" priority="34" stopIfTrue="1">
      <formula>K17&lt;6</formula>
    </cfRule>
  </conditionalFormatting>
  <conditionalFormatting sqref="H18">
    <cfRule type="expression" dxfId="32" priority="33" stopIfTrue="1">
      <formula>K18&lt;6</formula>
    </cfRule>
  </conditionalFormatting>
  <conditionalFormatting sqref="I18">
    <cfRule type="expression" dxfId="31" priority="32" stopIfTrue="1">
      <formula>K18&lt;6</formula>
    </cfRule>
  </conditionalFormatting>
  <conditionalFormatting sqref="J25:J33 J41:J45 J36:J39">
    <cfRule type="expression" dxfId="30" priority="29" stopIfTrue="1">
      <formula>K25&lt;6</formula>
    </cfRule>
  </conditionalFormatting>
  <conditionalFormatting sqref="H25">
    <cfRule type="expression" dxfId="29" priority="31" stopIfTrue="1">
      <formula>K25&lt;6</formula>
    </cfRule>
  </conditionalFormatting>
  <conditionalFormatting sqref="I25">
    <cfRule type="expression" dxfId="28" priority="30" stopIfTrue="1">
      <formula>K25&lt;6</formula>
    </cfRule>
  </conditionalFormatting>
  <conditionalFormatting sqref="H26">
    <cfRule type="expression" dxfId="27" priority="28" stopIfTrue="1">
      <formula>K26&lt;6</formula>
    </cfRule>
  </conditionalFormatting>
  <conditionalFormatting sqref="I26">
    <cfRule type="expression" dxfId="26" priority="27" stopIfTrue="1">
      <formula>K26&lt;6</formula>
    </cfRule>
  </conditionalFormatting>
  <conditionalFormatting sqref="H27">
    <cfRule type="expression" dxfId="25" priority="26" stopIfTrue="1">
      <formula>K27&lt;6</formula>
    </cfRule>
  </conditionalFormatting>
  <conditionalFormatting sqref="I27">
    <cfRule type="expression" dxfId="24" priority="25" stopIfTrue="1">
      <formula>K27&lt;6</formula>
    </cfRule>
  </conditionalFormatting>
  <conditionalFormatting sqref="H28">
    <cfRule type="expression" dxfId="23" priority="24" stopIfTrue="1">
      <formula>K28&lt;6</formula>
    </cfRule>
  </conditionalFormatting>
  <conditionalFormatting sqref="I28">
    <cfRule type="expression" dxfId="22" priority="23" stopIfTrue="1">
      <formula>K28&lt;6</formula>
    </cfRule>
  </conditionalFormatting>
  <conditionalFormatting sqref="H30">
    <cfRule type="expression" dxfId="21" priority="22" stopIfTrue="1">
      <formula>K30&lt;6</formula>
    </cfRule>
  </conditionalFormatting>
  <conditionalFormatting sqref="I30">
    <cfRule type="expression" dxfId="20" priority="21" stopIfTrue="1">
      <formula>K30&lt;6</formula>
    </cfRule>
  </conditionalFormatting>
  <conditionalFormatting sqref="H29">
    <cfRule type="expression" dxfId="19" priority="20" stopIfTrue="1">
      <formula>K29&lt;6</formula>
    </cfRule>
  </conditionalFormatting>
  <conditionalFormatting sqref="I29">
    <cfRule type="expression" dxfId="18" priority="19" stopIfTrue="1">
      <formula>K29&lt;6</formula>
    </cfRule>
  </conditionalFormatting>
  <conditionalFormatting sqref="H31">
    <cfRule type="expression" dxfId="17" priority="18" stopIfTrue="1">
      <formula>K31&lt;6</formula>
    </cfRule>
  </conditionalFormatting>
  <conditionalFormatting sqref="I31">
    <cfRule type="expression" dxfId="16" priority="17" stopIfTrue="1">
      <formula>K31&lt;6</formula>
    </cfRule>
  </conditionalFormatting>
  <conditionalFormatting sqref="H32">
    <cfRule type="expression" dxfId="15" priority="16" stopIfTrue="1">
      <formula>K32&lt;6</formula>
    </cfRule>
  </conditionalFormatting>
  <conditionalFormatting sqref="I32">
    <cfRule type="expression" dxfId="14" priority="15" stopIfTrue="1">
      <formula>K32&lt;6</formula>
    </cfRule>
  </conditionalFormatting>
  <conditionalFormatting sqref="H33">
    <cfRule type="expression" dxfId="13" priority="14" stopIfTrue="1">
      <formula>K33&lt;6</formula>
    </cfRule>
  </conditionalFormatting>
  <conditionalFormatting sqref="I33">
    <cfRule type="expression" dxfId="12" priority="13" stopIfTrue="1">
      <formula>K33&lt;6</formula>
    </cfRule>
  </conditionalFormatting>
  <conditionalFormatting sqref="H38">
    <cfRule type="expression" dxfId="11" priority="12" stopIfTrue="1">
      <formula>K38&lt;6</formula>
    </cfRule>
  </conditionalFormatting>
  <conditionalFormatting sqref="I38">
    <cfRule type="expression" dxfId="10" priority="11" stopIfTrue="1">
      <formula>K38&lt;6</formula>
    </cfRule>
  </conditionalFormatting>
  <conditionalFormatting sqref="H43">
    <cfRule type="expression" dxfId="9" priority="10" stopIfTrue="1">
      <formula>K43&lt;6</formula>
    </cfRule>
  </conditionalFormatting>
  <conditionalFormatting sqref="I43">
    <cfRule type="expression" dxfId="8" priority="9" stopIfTrue="1">
      <formula>K43&lt;6</formula>
    </cfRule>
  </conditionalFormatting>
  <conditionalFormatting sqref="H44">
    <cfRule type="expression" dxfId="7" priority="8" stopIfTrue="1">
      <formula>K44&lt;6</formula>
    </cfRule>
  </conditionalFormatting>
  <conditionalFormatting sqref="I44">
    <cfRule type="expression" dxfId="6" priority="7" stopIfTrue="1">
      <formula>K44&lt;6</formula>
    </cfRule>
  </conditionalFormatting>
  <conditionalFormatting sqref="J48:J50">
    <cfRule type="expression" dxfId="5" priority="4" stopIfTrue="1">
      <formula>K48&lt;6</formula>
    </cfRule>
  </conditionalFormatting>
  <conditionalFormatting sqref="H48">
    <cfRule type="expression" dxfId="4" priority="6" stopIfTrue="1">
      <formula>K48&lt;6</formula>
    </cfRule>
  </conditionalFormatting>
  <conditionalFormatting sqref="I48">
    <cfRule type="expression" dxfId="3" priority="5" stopIfTrue="1">
      <formula>K48&lt;6</formula>
    </cfRule>
  </conditionalFormatting>
  <conditionalFormatting sqref="I17">
    <cfRule type="expression" dxfId="2" priority="3">
      <formula>_xludf.ISFORMULA(I17)</formula>
    </cfRule>
  </conditionalFormatting>
  <conditionalFormatting sqref="J40">
    <cfRule type="expression" dxfId="1" priority="2" stopIfTrue="1">
      <formula>K40&lt;6</formula>
    </cfRule>
  </conditionalFormatting>
  <conditionalFormatting sqref="G40">
    <cfRule type="expression" dxfId="0" priority="1">
      <formula>_xludf.ISFORMULA(G40)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ORÇAMENTARIA</vt:lpstr>
      <vt:lpstr>'PLANILHA ORÇAMENTARIA'!Area_de_impressao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</cp:lastModifiedBy>
  <dcterms:created xsi:type="dcterms:W3CDTF">2026-02-12T11:31:31Z</dcterms:created>
  <dcterms:modified xsi:type="dcterms:W3CDTF">2026-02-13T12:11:48Z</dcterms:modified>
</cp:coreProperties>
</file>